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60" windowWidth="18990" windowHeight="996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AG15" i="1"/>
  <c r="AG14"/>
  <c r="AG13"/>
  <c r="AH15"/>
  <c r="AH14"/>
  <c r="AH13"/>
  <c r="AI7"/>
  <c r="AH7"/>
  <c r="AG7"/>
  <c r="Z7"/>
  <c r="Y7"/>
  <c r="X7"/>
  <c r="O7"/>
  <c r="M7"/>
  <c r="L7"/>
  <c r="K7"/>
  <c r="G7"/>
  <c r="F7"/>
  <c r="E7"/>
  <c r="L14"/>
  <c r="L13"/>
  <c r="L12"/>
  <c r="AD3"/>
  <c r="AD8"/>
  <c r="AC8"/>
  <c r="AB8"/>
  <c r="AD7"/>
  <c r="AC7"/>
  <c r="AB7"/>
  <c r="Z3"/>
  <c r="Z8"/>
  <c r="Y8"/>
  <c r="X8"/>
  <c r="AH8" l="1"/>
  <c r="AI3"/>
  <c r="AI8"/>
  <c r="AG8" l="1"/>
  <c r="U3" l="1"/>
  <c r="L8"/>
  <c r="F8"/>
  <c r="T8" l="1"/>
  <c r="T7"/>
  <c r="K8" l="1"/>
  <c r="M3"/>
  <c r="M8"/>
  <c r="G3"/>
  <c r="G8"/>
  <c r="G14"/>
  <c r="S8"/>
  <c r="S7"/>
  <c r="U8"/>
  <c r="U7"/>
  <c r="Q3" l="1"/>
  <c r="P8"/>
  <c r="P7"/>
  <c r="E8"/>
  <c r="G13"/>
  <c r="Q8"/>
  <c r="Q7"/>
  <c r="O8"/>
  <c r="G15" l="1"/>
  <c r="G12" l="1"/>
</calcChain>
</file>

<file path=xl/sharedStrings.xml><?xml version="1.0" encoding="utf-8"?>
<sst xmlns="http://schemas.openxmlformats.org/spreadsheetml/2006/main" count="68" uniqueCount="31">
  <si>
    <t>100c/h</t>
    <phoneticPr fontId="1" type="noConversion"/>
  </si>
  <si>
    <t>200c/h</t>
    <phoneticPr fontId="1" type="noConversion"/>
  </si>
  <si>
    <t>300c/h</t>
    <phoneticPr fontId="1" type="noConversion"/>
  </si>
  <si>
    <t>Activation E</t>
    <phoneticPr fontId="1" type="noConversion"/>
  </si>
  <si>
    <t>1-73</t>
    <phoneticPr fontId="1" type="noConversion"/>
  </si>
  <si>
    <t>1-104</t>
    <phoneticPr fontId="1" type="noConversion"/>
  </si>
  <si>
    <t>1-105</t>
    <phoneticPr fontId="1" type="noConversion"/>
  </si>
  <si>
    <t>L-Al 0%</t>
    <phoneticPr fontId="1" type="noConversion"/>
  </si>
  <si>
    <t>strain</t>
    <phoneticPr fontId="1" type="noConversion"/>
  </si>
  <si>
    <t>austenite %</t>
    <phoneticPr fontId="1" type="noConversion"/>
  </si>
  <si>
    <t>activation energy(kJ)</t>
    <phoneticPr fontId="1" type="noConversion"/>
  </si>
  <si>
    <t>1-69</t>
    <phoneticPr fontId="1" type="noConversion"/>
  </si>
  <si>
    <t>L-Al 10%</t>
    <phoneticPr fontId="1" type="noConversion"/>
  </si>
  <si>
    <t>L-Al</t>
    <phoneticPr fontId="1" type="noConversion"/>
  </si>
  <si>
    <t>H-Al</t>
    <phoneticPr fontId="1" type="noConversion"/>
  </si>
  <si>
    <t>1-107</t>
    <phoneticPr fontId="1" type="noConversion"/>
  </si>
  <si>
    <t>1-106</t>
    <phoneticPr fontId="1" type="noConversion"/>
  </si>
  <si>
    <t>L-Al 2.5%</t>
    <phoneticPr fontId="1" type="noConversion"/>
  </si>
  <si>
    <t>1-108</t>
    <phoneticPr fontId="1" type="noConversion"/>
  </si>
  <si>
    <t>1-109</t>
    <phoneticPr fontId="1" type="noConversion"/>
  </si>
  <si>
    <t>L-Al 5%</t>
    <phoneticPr fontId="1" type="noConversion"/>
  </si>
  <si>
    <t>1-110</t>
    <phoneticPr fontId="1" type="noConversion"/>
  </si>
  <si>
    <t>1-111</t>
    <phoneticPr fontId="1" type="noConversion"/>
  </si>
  <si>
    <t>3-91</t>
    <phoneticPr fontId="1" type="noConversion"/>
  </si>
  <si>
    <t>H-Al 0%</t>
    <phoneticPr fontId="1" type="noConversion"/>
  </si>
  <si>
    <t>3-134</t>
    <phoneticPr fontId="1" type="noConversion"/>
  </si>
  <si>
    <t>3-133</t>
    <phoneticPr fontId="1" type="noConversion"/>
  </si>
  <si>
    <t>H-Al 20%</t>
    <phoneticPr fontId="1" type="noConversion"/>
  </si>
  <si>
    <t>H-Al 10%</t>
    <phoneticPr fontId="1" type="noConversion"/>
  </si>
  <si>
    <t>D-H</t>
    <phoneticPr fontId="1" type="noConversion"/>
  </si>
  <si>
    <t>H-D</t>
    <phoneticPr fontId="1" type="noConversion"/>
  </si>
</sst>
</file>

<file path=xl/styles.xml><?xml version="1.0" encoding="utf-8"?>
<styleSheet xmlns="http://schemas.openxmlformats.org/spreadsheetml/2006/main">
  <fonts count="4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sz val="11"/>
      <name val="맑은 고딕"/>
      <family val="2"/>
      <charset val="129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0" borderId="0" xfId="0" applyFont="1">
      <alignment vertical="center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ko-KR"/>
  <c:chart>
    <c:autoTitleDeleted val="1"/>
    <c:plotArea>
      <c:layout>
        <c:manualLayout>
          <c:layoutTarget val="inner"/>
          <c:xMode val="edge"/>
          <c:yMode val="edge"/>
          <c:x val="0.26027965029551164"/>
          <c:y val="5.9964912280701874E-2"/>
          <c:w val="0.67459430880492455"/>
          <c:h val="0.5809592485149887"/>
        </c:manualLayout>
      </c:layout>
      <c:scatterChart>
        <c:scatterStyle val="smoothMarker"/>
        <c:ser>
          <c:idx val="0"/>
          <c:order val="0"/>
          <c:tx>
            <c:strRef>
              <c:f>Sheet1!$F$10</c:f>
              <c:strCache>
                <c:ptCount val="1"/>
                <c:pt idx="0">
                  <c:v>L-Al</c:v>
                </c:pt>
              </c:strCache>
            </c:strRef>
          </c:tx>
          <c:spPr>
            <a:ln w="38100">
              <a:solidFill>
                <a:schemeClr val="tx1"/>
              </a:solidFill>
              <a:prstDash val="sysDot"/>
            </a:ln>
          </c:spPr>
          <c:marker>
            <c:symbol val="square"/>
            <c:size val="10"/>
            <c:spPr>
              <a:noFill/>
              <a:ln w="25400">
                <a:solidFill>
                  <a:schemeClr val="tx1"/>
                </a:solidFill>
              </a:ln>
            </c:spPr>
          </c:marker>
          <c:xVal>
            <c:numRef>
              <c:f>Sheet1!$E$12:$E$15</c:f>
              <c:numCache>
                <c:formatCode>General</c:formatCode>
                <c:ptCount val="4"/>
                <c:pt idx="0">
                  <c:v>0</c:v>
                </c:pt>
                <c:pt idx="1">
                  <c:v>2.5</c:v>
                </c:pt>
                <c:pt idx="2">
                  <c:v>5</c:v>
                </c:pt>
                <c:pt idx="3">
                  <c:v>10</c:v>
                </c:pt>
              </c:numCache>
            </c:numRef>
          </c:xVal>
          <c:yVal>
            <c:numRef>
              <c:f>Sheet1!$G$12:$G$15</c:f>
              <c:numCache>
                <c:formatCode>General</c:formatCode>
                <c:ptCount val="4"/>
                <c:pt idx="0">
                  <c:v>38.518762000000002</c:v>
                </c:pt>
                <c:pt idx="1">
                  <c:v>32.815358000000003</c:v>
                </c:pt>
                <c:pt idx="2">
                  <c:v>30.204761999999999</c:v>
                </c:pt>
                <c:pt idx="3">
                  <c:v>29.024173999999999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Sheet1!$K$10</c:f>
              <c:strCache>
                <c:ptCount val="1"/>
                <c:pt idx="0">
                  <c:v>H-Al</c:v>
                </c:pt>
              </c:strCache>
            </c:strRef>
          </c:tx>
          <c:spPr>
            <a:ln w="38100">
              <a:solidFill>
                <a:schemeClr val="tx1"/>
              </a:solidFill>
            </a:ln>
          </c:spPr>
          <c:marker>
            <c:symbol val="circle"/>
            <c:size val="12"/>
            <c:spPr>
              <a:noFill/>
              <a:ln w="25400">
                <a:solidFill>
                  <a:schemeClr val="tx1"/>
                </a:solidFill>
              </a:ln>
            </c:spPr>
          </c:marker>
          <c:xVal>
            <c:numRef>
              <c:f>Sheet1!$J$12:$J$14</c:f>
              <c:numCache>
                <c:formatCode>General</c:formatCode>
                <c:ptCount val="3"/>
                <c:pt idx="0">
                  <c:v>0</c:v>
                </c:pt>
                <c:pt idx="1">
                  <c:v>10</c:v>
                </c:pt>
                <c:pt idx="2">
                  <c:v>20</c:v>
                </c:pt>
              </c:numCache>
            </c:numRef>
          </c:xVal>
          <c:yVal>
            <c:numRef>
              <c:f>Sheet1!$L$12:$L$14</c:f>
              <c:numCache>
                <c:formatCode>General</c:formatCode>
                <c:ptCount val="3"/>
                <c:pt idx="0">
                  <c:v>30.537322</c:v>
                </c:pt>
                <c:pt idx="1">
                  <c:v>28.591846</c:v>
                </c:pt>
                <c:pt idx="2">
                  <c:v>29.855574000000001</c:v>
                </c:pt>
              </c:numCache>
            </c:numRef>
          </c:yVal>
          <c:smooth val="1"/>
        </c:ser>
        <c:ser>
          <c:idx val="2"/>
          <c:order val="2"/>
          <c:spPr>
            <a:ln>
              <a:noFill/>
            </a:ln>
          </c:spPr>
          <c:marker>
            <c:symbol val="square"/>
            <c:size val="9"/>
            <c:spPr>
              <a:solidFill>
                <a:schemeClr val="tx1"/>
              </a:solidFill>
              <a:ln w="28575">
                <a:noFill/>
              </a:ln>
            </c:spPr>
          </c:marker>
          <c:xVal>
            <c:numRef>
              <c:f>Sheet1!$E$13:$E$14</c:f>
              <c:numCache>
                <c:formatCode>General</c:formatCode>
                <c:ptCount val="2"/>
                <c:pt idx="0">
                  <c:v>2.5</c:v>
                </c:pt>
                <c:pt idx="1">
                  <c:v>5</c:v>
                </c:pt>
              </c:numCache>
            </c:numRef>
          </c:xVal>
          <c:yVal>
            <c:numRef>
              <c:f>Sheet1!$H$13:$H$14</c:f>
              <c:numCache>
                <c:formatCode>General</c:formatCode>
                <c:ptCount val="2"/>
                <c:pt idx="0">
                  <c:v>34.386703999999995</c:v>
                </c:pt>
                <c:pt idx="1">
                  <c:v>31.435234000000001</c:v>
                </c:pt>
              </c:numCache>
            </c:numRef>
          </c:yVal>
          <c:smooth val="1"/>
        </c:ser>
        <c:ser>
          <c:idx val="3"/>
          <c:order val="3"/>
          <c:spPr>
            <a:ln>
              <a:noFill/>
            </a:ln>
          </c:spPr>
          <c:marker>
            <c:symbol val="circle"/>
            <c:size val="12"/>
            <c:spPr>
              <a:solidFill>
                <a:sysClr val="windowText" lastClr="000000"/>
              </a:solidFill>
              <a:ln w="28575">
                <a:noFill/>
              </a:ln>
            </c:spPr>
          </c:marker>
          <c:xVal>
            <c:numRef>
              <c:f>Sheet1!$J$13</c:f>
              <c:numCache>
                <c:formatCode>General</c:formatCode>
                <c:ptCount val="1"/>
                <c:pt idx="0">
                  <c:v>10</c:v>
                </c:pt>
              </c:numCache>
            </c:numRef>
          </c:xVal>
          <c:yVal>
            <c:numRef>
              <c:f>Sheet1!$M$13</c:f>
              <c:numCache>
                <c:formatCode>General</c:formatCode>
                <c:ptCount val="1"/>
                <c:pt idx="0">
                  <c:v>29.9</c:v>
                </c:pt>
              </c:numCache>
            </c:numRef>
          </c:yVal>
          <c:smooth val="1"/>
        </c:ser>
        <c:axId val="77665408"/>
        <c:axId val="77667712"/>
      </c:scatterChart>
      <c:valAx>
        <c:axId val="77665408"/>
        <c:scaling>
          <c:orientation val="minMax"/>
          <c:max val="25"/>
          <c:min val="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Engineering strain (%)</a:t>
                </a:r>
                <a:endParaRPr lang="ko-KR"/>
              </a:p>
            </c:rich>
          </c:tx>
          <c:layout>
            <c:manualLayout>
              <c:xMode val="edge"/>
              <c:yMode val="edge"/>
              <c:x val="0.25673143375063723"/>
              <c:y val="0.8660350877192986"/>
            </c:manualLayout>
          </c:layout>
        </c:title>
        <c:numFmt formatCode="General" sourceLinked="1"/>
        <c:minorTickMark val="out"/>
        <c:tickLblPos val="nextTo"/>
        <c:spPr>
          <a:ln w="38100">
            <a:solidFill>
              <a:sysClr val="windowText" lastClr="000000"/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77667712"/>
        <c:crosses val="autoZero"/>
        <c:crossBetween val="midCat"/>
        <c:majorUnit val="5"/>
        <c:minorUnit val="2.5"/>
      </c:valAx>
      <c:valAx>
        <c:axId val="77667712"/>
        <c:scaling>
          <c:orientation val="minMax"/>
          <c:max val="40"/>
          <c:min val="20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E</a:t>
                </a:r>
                <a:r>
                  <a:rPr lang="en-US" baseline="-25000"/>
                  <a:t>T</a:t>
                </a:r>
                <a:r>
                  <a:rPr lang="en-US"/>
                  <a:t> (kJmol</a:t>
                </a:r>
                <a:r>
                  <a:rPr lang="en-US" baseline="30000"/>
                  <a:t>-1</a:t>
                </a:r>
                <a:r>
                  <a:rPr lang="en-US" baseline="0"/>
                  <a:t>)</a:t>
                </a:r>
                <a:endParaRPr lang="ko-KR" baseline="0"/>
              </a:p>
            </c:rich>
          </c:tx>
          <c:layout>
            <c:manualLayout>
              <c:xMode val="edge"/>
              <c:yMode val="edge"/>
              <c:x val="2.3980815347721851E-3"/>
              <c:y val="5.1935626467744168E-2"/>
            </c:manualLayout>
          </c:layout>
        </c:title>
        <c:numFmt formatCode="General" sourceLinked="1"/>
        <c:minorTickMark val="out"/>
        <c:tickLblPos val="nextTo"/>
        <c:spPr>
          <a:ln w="38100">
            <a:solidFill>
              <a:schemeClr val="tx1"/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77665408"/>
        <c:crosses val="autoZero"/>
        <c:crossBetween val="midCat"/>
        <c:majorUnit val="10"/>
        <c:minorUnit val="5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74109103268566334"/>
          <c:y val="2.0384030943500476E-3"/>
          <c:w val="0.21001208482033282"/>
          <c:h val="0.27956568586821395"/>
        </c:manualLayout>
      </c:layout>
      <c:txPr>
        <a:bodyPr/>
        <a:lstStyle/>
        <a:p>
          <a:pPr>
            <a:defRPr b="1"/>
          </a:pPr>
          <a:endParaRPr lang="ko-KR"/>
        </a:p>
      </c:txPr>
    </c:legend>
    <c:plotVisOnly val="1"/>
  </c:chart>
  <c:spPr>
    <a:ln>
      <a:noFill/>
    </a:ln>
  </c:spPr>
  <c:txPr>
    <a:bodyPr/>
    <a:lstStyle/>
    <a:p>
      <a:pPr>
        <a:defRPr sz="2800"/>
      </a:pPr>
      <a:endParaRPr lang="ko-KR"/>
    </a:p>
  </c:txPr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ko-KR"/>
  <c:chart>
    <c:autoTitleDeleted val="1"/>
    <c:plotArea>
      <c:layout>
        <c:manualLayout>
          <c:layoutTarget val="inner"/>
          <c:xMode val="edge"/>
          <c:yMode val="edge"/>
          <c:x val="0.26027965029551164"/>
          <c:y val="7.7508771929824749E-2"/>
          <c:w val="0.67459430880492455"/>
          <c:h val="0.5809592485149887"/>
        </c:manualLayout>
      </c:layout>
      <c:scatterChart>
        <c:scatterStyle val="lineMarker"/>
        <c:ser>
          <c:idx val="0"/>
          <c:order val="0"/>
          <c:tx>
            <c:strRef>
              <c:f>Sheet1!$F$10</c:f>
              <c:strCache>
                <c:ptCount val="1"/>
                <c:pt idx="0">
                  <c:v>L-Al</c:v>
                </c:pt>
              </c:strCache>
            </c:strRef>
          </c:tx>
          <c:spPr>
            <a:ln w="38100">
              <a:noFill/>
              <a:prstDash val="solid"/>
            </a:ln>
          </c:spPr>
          <c:marker>
            <c:symbol val="square"/>
            <c:size val="10"/>
            <c:spPr>
              <a:noFill/>
              <a:ln w="25400">
                <a:solidFill>
                  <a:sysClr val="windowText" lastClr="000000"/>
                </a:solidFill>
              </a:ln>
            </c:spPr>
          </c:marker>
          <c:trendline>
            <c:spPr>
              <a:ln w="38100">
                <a:prstDash val="sysDot"/>
              </a:ln>
            </c:spPr>
            <c:trendlineType val="linear"/>
          </c:trendline>
          <c:xVal>
            <c:numRef>
              <c:f>Sheet1!$F$12:$F$15</c:f>
              <c:numCache>
                <c:formatCode>General</c:formatCode>
                <c:ptCount val="4"/>
                <c:pt idx="0">
                  <c:v>26</c:v>
                </c:pt>
                <c:pt idx="1">
                  <c:v>9.7899999999999991</c:v>
                </c:pt>
                <c:pt idx="2">
                  <c:v>5.46</c:v>
                </c:pt>
                <c:pt idx="3">
                  <c:v>1.3</c:v>
                </c:pt>
              </c:numCache>
            </c:numRef>
          </c:xVal>
          <c:yVal>
            <c:numRef>
              <c:f>Sheet1!$G$12:$G$15</c:f>
              <c:numCache>
                <c:formatCode>General</c:formatCode>
                <c:ptCount val="4"/>
                <c:pt idx="0">
                  <c:v>38.518762000000002</c:v>
                </c:pt>
                <c:pt idx="1">
                  <c:v>32.815358000000003</c:v>
                </c:pt>
                <c:pt idx="2">
                  <c:v>30.204761999999999</c:v>
                </c:pt>
                <c:pt idx="3">
                  <c:v>29.024173999999999</c:v>
                </c:pt>
              </c:numCache>
            </c:numRef>
          </c:yVal>
        </c:ser>
        <c:ser>
          <c:idx val="1"/>
          <c:order val="1"/>
          <c:tx>
            <c:strRef>
              <c:f>Sheet1!$K$10</c:f>
              <c:strCache>
                <c:ptCount val="1"/>
                <c:pt idx="0">
                  <c:v>H-Al</c:v>
                </c:pt>
              </c:strCache>
            </c:strRef>
          </c:tx>
          <c:spPr>
            <a:ln w="38100">
              <a:noFill/>
            </a:ln>
          </c:spPr>
          <c:marker>
            <c:symbol val="circle"/>
            <c:size val="10"/>
            <c:spPr>
              <a:noFill/>
              <a:ln w="25400">
                <a:solidFill>
                  <a:sysClr val="windowText" lastClr="000000"/>
                </a:solidFill>
              </a:ln>
            </c:spPr>
          </c:marker>
          <c:trendline>
            <c:spPr>
              <a:ln w="38100">
                <a:solidFill>
                  <a:sysClr val="windowText" lastClr="000000">
                    <a:shade val="95000"/>
                    <a:satMod val="105000"/>
                  </a:sysClr>
                </a:solidFill>
              </a:ln>
            </c:spPr>
            <c:trendlineType val="linear"/>
          </c:trendline>
          <c:xVal>
            <c:numRef>
              <c:f>Sheet1!$K$12:$K$14</c:f>
              <c:numCache>
                <c:formatCode>General</c:formatCode>
                <c:ptCount val="3"/>
                <c:pt idx="0">
                  <c:v>30</c:v>
                </c:pt>
                <c:pt idx="1">
                  <c:v>19.5</c:v>
                </c:pt>
                <c:pt idx="2">
                  <c:v>8.6999999999999993</c:v>
                </c:pt>
              </c:numCache>
            </c:numRef>
          </c:xVal>
          <c:yVal>
            <c:numRef>
              <c:f>Sheet1!$L$12:$L$14</c:f>
              <c:numCache>
                <c:formatCode>General</c:formatCode>
                <c:ptCount val="3"/>
                <c:pt idx="0">
                  <c:v>30.537322</c:v>
                </c:pt>
                <c:pt idx="1">
                  <c:v>28.591846</c:v>
                </c:pt>
                <c:pt idx="2">
                  <c:v>29.855574000000001</c:v>
                </c:pt>
              </c:numCache>
            </c:numRef>
          </c:yVal>
        </c:ser>
        <c:axId val="78018816"/>
        <c:axId val="78320000"/>
      </c:scatterChart>
      <c:valAx>
        <c:axId val="78018816"/>
        <c:scaling>
          <c:orientation val="minMax"/>
          <c:max val="30"/>
          <c:min val="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Austenite fraction (%)</a:t>
                </a:r>
              </a:p>
            </c:rich>
          </c:tx>
          <c:layout>
            <c:manualLayout>
              <c:xMode val="edge"/>
              <c:yMode val="edge"/>
              <c:x val="0.29749881984176507"/>
              <c:y val="0.85901754385964857"/>
            </c:manualLayout>
          </c:layout>
        </c:title>
        <c:numFmt formatCode="General" sourceLinked="1"/>
        <c:minorTickMark val="out"/>
        <c:tickLblPos val="nextTo"/>
        <c:spPr>
          <a:ln w="38100">
            <a:solidFill>
              <a:sysClr val="windowText" lastClr="000000"/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78320000"/>
        <c:crosses val="autoZero"/>
        <c:crossBetween val="midCat"/>
        <c:majorUnit val="10"/>
        <c:minorUnit val="5"/>
      </c:valAx>
      <c:valAx>
        <c:axId val="78320000"/>
        <c:scaling>
          <c:orientation val="minMax"/>
          <c:max val="40"/>
          <c:min val="20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altLang="ko-KR" sz="2800" b="1" i="0" u="none" strike="noStrike" baseline="0"/>
                  <a:t>E</a:t>
                </a:r>
                <a:r>
                  <a:rPr lang="en-US" altLang="ko-KR" sz="2800" b="1" i="0" u="none" strike="noStrike" baseline="-25000"/>
                  <a:t>T</a:t>
                </a:r>
                <a:r>
                  <a:rPr lang="en-US" altLang="ko-KR" sz="2800" b="1" i="0" u="none" strike="noStrike" baseline="0"/>
                  <a:t> (kJmol</a:t>
                </a:r>
                <a:r>
                  <a:rPr lang="en-US" altLang="ko-KR" sz="2800" b="1" i="0" u="none" strike="noStrike" baseline="30000"/>
                  <a:t>-1</a:t>
                </a:r>
                <a:r>
                  <a:rPr lang="en-US" altLang="ko-KR" sz="2800" b="1" i="0" u="none" strike="noStrike" baseline="0"/>
                  <a:t>)</a:t>
                </a:r>
                <a:endParaRPr lang="ko-KR" baseline="30000"/>
              </a:p>
            </c:rich>
          </c:tx>
          <c:layout>
            <c:manualLayout>
              <c:xMode val="edge"/>
              <c:yMode val="edge"/>
              <c:x val="2.3980815347721851E-3"/>
              <c:y val="5.1935626467744168E-2"/>
            </c:manualLayout>
          </c:layout>
        </c:title>
        <c:numFmt formatCode="General" sourceLinked="1"/>
        <c:minorTickMark val="out"/>
        <c:tickLblPos val="nextTo"/>
        <c:spPr>
          <a:ln w="38100">
            <a:solidFill>
              <a:schemeClr val="tx1"/>
            </a:solidFill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78018816"/>
        <c:crosses val="autoZero"/>
        <c:crossBetween val="midCat"/>
        <c:majorUnit val="10"/>
        <c:minorUnit val="5"/>
      </c:valAx>
    </c:plotArea>
    <c:plotVisOnly val="1"/>
  </c:chart>
  <c:spPr>
    <a:ln>
      <a:noFill/>
    </a:ln>
  </c:spPr>
  <c:txPr>
    <a:bodyPr/>
    <a:lstStyle/>
    <a:p>
      <a:pPr>
        <a:defRPr sz="2800"/>
      </a:pPr>
      <a:endParaRPr lang="ko-KR"/>
    </a:p>
  </c:txPr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ko-KR"/>
  <c:chart>
    <c:autoTitleDeleted val="1"/>
    <c:plotArea>
      <c:layout>
        <c:manualLayout>
          <c:layoutTarget val="inner"/>
          <c:xMode val="edge"/>
          <c:yMode val="edge"/>
          <c:x val="0.21386769999219393"/>
          <c:y val="6.1675581691529056E-2"/>
          <c:w val="0.63956703804770532"/>
          <c:h val="0.6997782501521923"/>
        </c:manualLayout>
      </c:layout>
      <c:scatterChart>
        <c:scatterStyle val="smoothMarker"/>
        <c:ser>
          <c:idx val="0"/>
          <c:order val="0"/>
          <c:tx>
            <c:strRef>
              <c:f>Sheet1!$E$3</c:f>
              <c:strCache>
                <c:ptCount val="1"/>
                <c:pt idx="0">
                  <c:v>L-Al 0%</c:v>
                </c:pt>
              </c:strCache>
            </c:strRef>
          </c:tx>
          <c:spPr>
            <a:ln>
              <a:noFill/>
            </a:ln>
          </c:spPr>
          <c:marker>
            <c:symbol val="x"/>
            <c:size val="11"/>
            <c:spPr>
              <a:solidFill>
                <a:schemeClr val="tx1"/>
              </a:solidFill>
              <a:ln>
                <a:noFill/>
              </a:ln>
            </c:spPr>
          </c:marker>
          <c:trendline>
            <c:spPr>
              <a:ln w="38100">
                <a:solidFill>
                  <a:schemeClr val="tx1"/>
                </a:solidFill>
              </a:ln>
            </c:spPr>
            <c:trendlineType val="linear"/>
          </c:trendline>
          <c:xVal>
            <c:numRef>
              <c:f>Sheet1!$E$8:$G$8</c:f>
              <c:numCache>
                <c:formatCode>General</c:formatCode>
                <c:ptCount val="3"/>
                <c:pt idx="0">
                  <c:v>2.840909090909091E-3</c:v>
                </c:pt>
                <c:pt idx="1">
                  <c:v>2.7027027027027029E-3</c:v>
                </c:pt>
                <c:pt idx="2">
                  <c:v>2.6385224274406332E-3</c:v>
                </c:pt>
              </c:numCache>
            </c:numRef>
          </c:xVal>
          <c:yVal>
            <c:numRef>
              <c:f>Sheet1!$E$7:$G$7</c:f>
              <c:numCache>
                <c:formatCode>General</c:formatCode>
                <c:ptCount val="3"/>
                <c:pt idx="0">
                  <c:v>-7.1220921652081026</c:v>
                </c:pt>
                <c:pt idx="1">
                  <c:v>-6.5286886447285033</c:v>
                </c:pt>
                <c:pt idx="2">
                  <c:v>-6.1712899355086517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Sheet1!$K$3</c:f>
              <c:strCache>
                <c:ptCount val="1"/>
                <c:pt idx="0">
                  <c:v>L-Al 10%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10"/>
            <c:spPr>
              <a:noFill/>
              <a:ln w="38100">
                <a:solidFill>
                  <a:sysClr val="windowText" lastClr="000000"/>
                </a:solidFill>
              </a:ln>
            </c:spPr>
          </c:marker>
          <c:trendline>
            <c:spPr>
              <a:ln w="38100">
                <a:solidFill>
                  <a:schemeClr val="tx1"/>
                </a:solidFill>
                <a:prstDash val="sysDot"/>
              </a:ln>
            </c:spPr>
            <c:trendlineType val="linear"/>
          </c:trendline>
          <c:xVal>
            <c:numRef>
              <c:f>Sheet1!$K$8:$M$8</c:f>
              <c:numCache>
                <c:formatCode>General</c:formatCode>
                <c:ptCount val="3"/>
                <c:pt idx="0">
                  <c:v>2.9585798816568047E-3</c:v>
                </c:pt>
                <c:pt idx="1">
                  <c:v>2.8089887640449437E-3</c:v>
                </c:pt>
                <c:pt idx="2">
                  <c:v>2.6954177897574125E-3</c:v>
                </c:pt>
              </c:numCache>
            </c:numRef>
          </c:xVal>
          <c:yVal>
            <c:numRef>
              <c:f>Sheet1!$K$7:$M$7</c:f>
              <c:numCache>
                <c:formatCode>General</c:formatCode>
                <c:ptCount val="3"/>
                <c:pt idx="0">
                  <c:v>-7.0409216049779459</c:v>
                </c:pt>
                <c:pt idx="1">
                  <c:v>-6.4515440951560246</c:v>
                </c:pt>
                <c:pt idx="2">
                  <c:v>-6.128621650558669</c:v>
                </c:pt>
              </c:numCache>
            </c:numRef>
          </c:yVal>
          <c:smooth val="1"/>
        </c:ser>
        <c:ser>
          <c:idx val="4"/>
          <c:order val="2"/>
          <c:tx>
            <c:strRef>
              <c:f>Sheet1!$X$3</c:f>
              <c:strCache>
                <c:ptCount val="1"/>
                <c:pt idx="0">
                  <c:v>H-Al 0%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12"/>
            <c:spPr>
              <a:solidFill>
                <a:schemeClr val="tx1"/>
              </a:solidFill>
              <a:ln>
                <a:noFill/>
              </a:ln>
            </c:spPr>
          </c:marker>
          <c:trendline>
            <c:spPr>
              <a:ln w="38100">
                <a:solidFill>
                  <a:schemeClr val="tx1"/>
                </a:solidFill>
              </a:ln>
            </c:spPr>
            <c:trendlineType val="linear"/>
            <c:dispEq val="1"/>
            <c:trendlineLbl>
              <c:layout/>
              <c:numFmt formatCode="General" sourceLinked="0"/>
            </c:trendlineLbl>
          </c:trendline>
          <c:xVal>
            <c:numRef>
              <c:f>Sheet1!$X$8:$Z$8</c:f>
              <c:numCache>
                <c:formatCode>General</c:formatCode>
                <c:ptCount val="3"/>
                <c:pt idx="0">
                  <c:v>2.7932960893854749E-3</c:v>
                </c:pt>
                <c:pt idx="1">
                  <c:v>2.6385224274406332E-3</c:v>
                </c:pt>
                <c:pt idx="2">
                  <c:v>2.5445292620865142E-3</c:v>
                </c:pt>
              </c:numCache>
            </c:numRef>
          </c:xVal>
          <c:yVal>
            <c:numRef>
              <c:f>Sheet1!$X$7:$Z$7</c:f>
              <c:numCache>
                <c:formatCode>General</c:formatCode>
                <c:ptCount val="3"/>
                <c:pt idx="0">
                  <c:v>-7.1558957868133088</c:v>
                </c:pt>
                <c:pt idx="1">
                  <c:v>-6.5767550436168163</c:v>
                </c:pt>
                <c:pt idx="2">
                  <c:v>-6.2438367490823214</c:v>
                </c:pt>
              </c:numCache>
            </c:numRef>
          </c:yVal>
          <c:smooth val="1"/>
        </c:ser>
        <c:ser>
          <c:idx val="5"/>
          <c:order val="3"/>
          <c:tx>
            <c:strRef>
              <c:f>Sheet1!$AG$3</c:f>
              <c:strCache>
                <c:ptCount val="1"/>
                <c:pt idx="0">
                  <c:v>H-Al 20%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10"/>
            <c:spPr>
              <a:noFill/>
              <a:ln w="38100">
                <a:solidFill>
                  <a:schemeClr val="tx1"/>
                </a:solidFill>
              </a:ln>
            </c:spPr>
          </c:marker>
          <c:trendline>
            <c:spPr>
              <a:ln w="38100">
                <a:solidFill>
                  <a:schemeClr val="tx1"/>
                </a:solidFill>
                <a:prstDash val="sysDot"/>
              </a:ln>
            </c:spPr>
            <c:trendlineType val="linear"/>
          </c:trendline>
          <c:xVal>
            <c:numRef>
              <c:f>Sheet1!$AG$8:$AI$8</c:f>
              <c:numCache>
                <c:formatCode>General</c:formatCode>
                <c:ptCount val="3"/>
                <c:pt idx="0">
                  <c:v>2.9239766081871343E-3</c:v>
                </c:pt>
                <c:pt idx="1">
                  <c:v>2.7472527472527475E-3</c:v>
                </c:pt>
                <c:pt idx="2">
                  <c:v>2.6737967914438501E-3</c:v>
                </c:pt>
              </c:numCache>
            </c:numRef>
          </c:xVal>
          <c:yVal>
            <c:numRef>
              <c:f>Sheet1!$AG$7:$AI$7</c:f>
              <c:numCache>
                <c:formatCode>General</c:formatCode>
                <c:ptCount val="3"/>
                <c:pt idx="0">
                  <c:v>-7.0644512881371186</c:v>
                </c:pt>
                <c:pt idx="1">
                  <c:v>-6.4959903687254448</c:v>
                </c:pt>
                <c:pt idx="2">
                  <c:v>-6.1447291201728627</c:v>
                </c:pt>
              </c:numCache>
            </c:numRef>
          </c:yVal>
          <c:smooth val="1"/>
        </c:ser>
        <c:axId val="78365824"/>
        <c:axId val="78367744"/>
      </c:scatterChart>
      <c:valAx>
        <c:axId val="78365824"/>
        <c:scaling>
          <c:orientation val="minMax"/>
          <c:max val="3.000000000000004E-3"/>
          <c:min val="2.4000000000000011E-3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1/T</a:t>
                </a:r>
                <a:r>
                  <a:rPr lang="en-US" baseline="-25000"/>
                  <a:t>p</a:t>
                </a:r>
                <a:endParaRPr lang="ko-KR" baseline="-25000"/>
              </a:p>
            </c:rich>
          </c:tx>
          <c:layout>
            <c:manualLayout>
              <c:xMode val="edge"/>
              <c:yMode val="edge"/>
              <c:x val="0.48143640871325682"/>
              <c:y val="0.92962166801393242"/>
            </c:manualLayout>
          </c:layout>
        </c:title>
        <c:numFmt formatCode="#,##0.0000_);[Red]\(#,##0.0000\)" sourceLinked="0"/>
        <c:minorTickMark val="out"/>
        <c:tickLblPos val="nextTo"/>
        <c:spPr>
          <a:ln w="38100">
            <a:solidFill>
              <a:sysClr val="windowText" lastClr="000000"/>
            </a:solidFill>
          </a:ln>
        </c:spPr>
        <c:crossAx val="78367744"/>
        <c:crossesAt val="-15.5"/>
        <c:crossBetween val="midCat"/>
        <c:majorUnit val="2.0000000000000039E-4"/>
        <c:minorUnit val="1.0000000000000018E-4"/>
      </c:valAx>
      <c:valAx>
        <c:axId val="78367744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In(</a:t>
                </a:r>
                <a:r>
                  <a:rPr lang="az-Cyrl-AZ"/>
                  <a:t>Ф</a:t>
                </a:r>
                <a:r>
                  <a:rPr lang="en-US"/>
                  <a:t>/T</a:t>
                </a:r>
                <a:r>
                  <a:rPr lang="en-US" baseline="-25000"/>
                  <a:t>p</a:t>
                </a:r>
                <a:r>
                  <a:rPr lang="en-US" baseline="30000"/>
                  <a:t>2</a:t>
                </a:r>
                <a:r>
                  <a:rPr lang="en-US"/>
                  <a:t>)</a:t>
                </a:r>
                <a:endParaRPr lang="ko-KR"/>
              </a:p>
            </c:rich>
          </c:tx>
          <c:layout>
            <c:manualLayout>
              <c:xMode val="edge"/>
              <c:yMode val="edge"/>
              <c:x val="0"/>
              <c:y val="0.21772669545339168"/>
            </c:manualLayout>
          </c:layout>
        </c:title>
        <c:numFmt formatCode="General" sourceLinked="1"/>
        <c:tickLblPos val="nextTo"/>
        <c:spPr>
          <a:ln w="38100">
            <a:solidFill>
              <a:schemeClr val="tx1"/>
            </a:solidFill>
          </a:ln>
        </c:spPr>
        <c:crossAx val="78365824"/>
        <c:crosses val="autoZero"/>
        <c:crossBetween val="midCat"/>
        <c:majorUnit val="0.5"/>
        <c:minorUnit val="4.0000000000000022E-2"/>
      </c:valAx>
    </c:plotArea>
    <c:legend>
      <c:legendPos val="r"/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ayout>
        <c:manualLayout>
          <c:xMode val="edge"/>
          <c:yMode val="edge"/>
          <c:x val="0.73704188250471236"/>
          <c:y val="1.4182087998493944E-3"/>
          <c:w val="0.26129356956001226"/>
          <c:h val="0.34619921559234751"/>
        </c:manualLayout>
      </c:layout>
      <c:overlay val="1"/>
    </c:legend>
    <c:plotVisOnly val="1"/>
  </c:chart>
  <c:spPr>
    <a:ln>
      <a:noFill/>
    </a:ln>
  </c:spPr>
  <c:txPr>
    <a:bodyPr/>
    <a:lstStyle/>
    <a:p>
      <a:pPr>
        <a:defRPr sz="2400" b="1"/>
      </a:pPr>
      <a:endParaRPr lang="ko-KR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ko-KR"/>
  <c:chart>
    <c:plotArea>
      <c:layout>
        <c:manualLayout>
          <c:layoutTarget val="inner"/>
          <c:xMode val="edge"/>
          <c:yMode val="edge"/>
          <c:x val="0.27223125719639035"/>
          <c:y val="3.6551505135932083E-2"/>
          <c:w val="0.6778820971629228"/>
          <c:h val="0.68719195178553683"/>
        </c:manualLayout>
      </c:layout>
      <c:scatterChart>
        <c:scatterStyle val="smoothMarker"/>
        <c:ser>
          <c:idx val="0"/>
          <c:order val="0"/>
          <c:tx>
            <c:strRef>
              <c:f>Sheet1!#REF!</c:f>
              <c:strCache>
                <c:ptCount val="1"/>
                <c:pt idx="0">
                  <c:v>#REF!</c:v>
                </c:pt>
              </c:strCache>
            </c:strRef>
          </c:tx>
          <c:spPr>
            <a:ln w="38100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Sheet1!#REF!</c:f>
            </c:numRef>
          </c:xVal>
          <c:y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3"/>
          <c:order val="1"/>
          <c:tx>
            <c:strRef>
              <c:f>Sheet1!#REF!</c:f>
              <c:strCache>
                <c:ptCount val="1"/>
                <c:pt idx="0">
                  <c:v>#REF!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Sheet1!#REF!</c:f>
            </c:numRef>
          </c:xVal>
          <c:y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Sheet1!#REF!</c:f>
              <c:strCache>
                <c:ptCount val="1"/>
                <c:pt idx="0">
                  <c:v>#REF!</c:v>
                </c:pt>
              </c:strCache>
            </c:strRef>
          </c:tx>
          <c:spPr>
            <a:ln w="38100">
              <a:solidFill>
                <a:srgbClr val="00B050"/>
              </a:solidFill>
            </a:ln>
          </c:spPr>
          <c:marker>
            <c:symbol val="none"/>
          </c:marker>
          <c:xVal>
            <c:numRef>
              <c:f>Sheet1!#REF!</c:f>
            </c:numRef>
          </c:xVal>
          <c:y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axId val="78514432"/>
        <c:axId val="78430592"/>
      </c:scatterChart>
      <c:valAx>
        <c:axId val="78514432"/>
        <c:scaling>
          <c:orientation val="minMax"/>
          <c:max val="300"/>
          <c:min val="0"/>
        </c:scaling>
        <c:axPos val="b"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Temperature / ℃</a:t>
                </a:r>
                <a:endParaRPr lang="ko-KR"/>
              </a:p>
            </c:rich>
          </c:tx>
          <c:layout>
            <c:manualLayout>
              <c:xMode val="edge"/>
              <c:yMode val="edge"/>
              <c:x val="0.42347509802015487"/>
              <c:y val="0.91111111111111109"/>
            </c:manualLayout>
          </c:layout>
        </c:title>
        <c:numFmt formatCode="General" sourceLinked="1"/>
        <c:tickLblPos val="nextTo"/>
        <c:spPr>
          <a:ln w="38100">
            <a:solidFill>
              <a:sysClr val="windowText" lastClr="000000"/>
            </a:solidFill>
          </a:ln>
        </c:spPr>
        <c:crossAx val="78430592"/>
        <c:crosses val="autoZero"/>
        <c:crossBetween val="midCat"/>
        <c:majorUnit val="100"/>
        <c:minorUnit val="10"/>
      </c:valAx>
      <c:valAx>
        <c:axId val="78430592"/>
        <c:scaling>
          <c:orientation val="minMax"/>
          <c:max val="8.0000000000000158E-3"/>
          <c:min val="0"/>
        </c:scaling>
        <c:axPos val="l"/>
        <c:minorGridlines/>
        <c:title>
          <c:tx>
            <c:rich>
              <a:bodyPr rot="-5400000" vert="horz"/>
              <a:lstStyle/>
              <a:p>
                <a:pPr>
                  <a:defRPr sz="2350"/>
                </a:pPr>
                <a:r>
                  <a:rPr lang="en-US" sz="2350"/>
                  <a:t>H desorption rate / ppms</a:t>
                </a:r>
                <a:r>
                  <a:rPr lang="en-US" sz="2350" baseline="30000"/>
                  <a:t>-1</a:t>
                </a:r>
                <a:endParaRPr lang="ko-KR" sz="2350" baseline="30000"/>
              </a:p>
            </c:rich>
          </c:tx>
          <c:layout>
            <c:manualLayout>
              <c:xMode val="edge"/>
              <c:yMode val="edge"/>
              <c:x val="6.1603014848329938E-4"/>
              <c:y val="4.9037527814308826E-3"/>
            </c:manualLayout>
          </c:layout>
        </c:title>
        <c:numFmt formatCode="General" sourceLinked="1"/>
        <c:tickLblPos val="nextTo"/>
        <c:spPr>
          <a:ln w="38100">
            <a:solidFill>
              <a:schemeClr val="tx1"/>
            </a:solidFill>
          </a:ln>
        </c:spPr>
        <c:crossAx val="78514432"/>
        <c:crosses val="autoZero"/>
        <c:crossBetween val="midCat"/>
        <c:majorUnit val="2.0000000000000035E-3"/>
      </c:valAx>
    </c:plotArea>
    <c:legend>
      <c:legendPos val="r"/>
      <c:layout>
        <c:manualLayout>
          <c:xMode val="edge"/>
          <c:yMode val="edge"/>
          <c:x val="0.70851294215838079"/>
          <c:y val="4.013135222907175E-2"/>
          <c:w val="0.23753610296620889"/>
          <c:h val="0.29290422537129285"/>
        </c:manualLayout>
      </c:layout>
    </c:legend>
    <c:plotVisOnly val="1"/>
  </c:chart>
  <c:spPr>
    <a:ln>
      <a:noFill/>
    </a:ln>
  </c:spPr>
  <c:txPr>
    <a:bodyPr/>
    <a:lstStyle/>
    <a:p>
      <a:pPr>
        <a:defRPr sz="2400" b="1"/>
      </a:pPr>
      <a:endParaRPr lang="ko-KR"/>
    </a:p>
  </c:txPr>
  <c:printSettings>
    <c:headerFooter/>
    <c:pageMargins b="0.750000000000003" l="0.70000000000000062" r="0.70000000000000062" t="0.75000000000000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</xdr:colOff>
      <xdr:row>16</xdr:row>
      <xdr:rowOff>104775</xdr:rowOff>
    </xdr:from>
    <xdr:to>
      <xdr:col>10</xdr:col>
      <xdr:colOff>523875</xdr:colOff>
      <xdr:row>33</xdr:row>
      <xdr:rowOff>161925</xdr:rowOff>
    </xdr:to>
    <xdr:graphicFrame macro="">
      <xdr:nvGraphicFramePr>
        <xdr:cNvPr id="7" name="차트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485775</xdr:colOff>
      <xdr:row>16</xdr:row>
      <xdr:rowOff>76200</xdr:rowOff>
    </xdr:from>
    <xdr:to>
      <xdr:col>18</xdr:col>
      <xdr:colOff>295275</xdr:colOff>
      <xdr:row>33</xdr:row>
      <xdr:rowOff>133350</xdr:rowOff>
    </xdr:to>
    <xdr:graphicFrame macro="">
      <xdr:nvGraphicFramePr>
        <xdr:cNvPr id="8" name="차트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20</xdr:col>
      <xdr:colOff>1</xdr:colOff>
      <xdr:row>16</xdr:row>
      <xdr:rowOff>9525</xdr:rowOff>
    </xdr:from>
    <xdr:to>
      <xdr:col>30</xdr:col>
      <xdr:colOff>161925</xdr:colOff>
      <xdr:row>39</xdr:row>
      <xdr:rowOff>200025</xdr:rowOff>
    </xdr:to>
    <xdr:graphicFrame macro="">
      <xdr:nvGraphicFramePr>
        <xdr:cNvPr id="12" name="차트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32</xdr:col>
      <xdr:colOff>0</xdr:colOff>
      <xdr:row>0</xdr:row>
      <xdr:rowOff>0</xdr:rowOff>
    </xdr:from>
    <xdr:to>
      <xdr:col>40</xdr:col>
      <xdr:colOff>561974</xdr:colOff>
      <xdr:row>0</xdr:row>
      <xdr:rowOff>38099</xdr:rowOff>
    </xdr:to>
    <xdr:graphicFrame macro="">
      <xdr:nvGraphicFramePr>
        <xdr:cNvPr id="13" name="차트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0.29735</cdr:x>
      <cdr:y>0.35282</cdr:y>
    </cdr:from>
    <cdr:to>
      <cdr:x>0.47103</cdr:x>
      <cdr:y>0.45139</cdr:y>
    </cdr:to>
    <cdr:sp macro="" textlink="">
      <cdr:nvSpPr>
        <cdr:cNvPr id="2" name="TextBox 1"/>
        <cdr:cNvSpPr txBox="1"/>
      </cdr:nvSpPr>
      <cdr:spPr>
        <a:xfrm xmlns:a="http://schemas.openxmlformats.org/drawingml/2006/main" rot="2535171">
          <a:off x="2087406" y="1767661"/>
          <a:ext cx="1219190" cy="4938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altLang="ko-KR" sz="2800" b="1">
              <a:solidFill>
                <a:schemeClr val="tx1"/>
              </a:solidFill>
            </a:rPr>
            <a:t>-3673</a:t>
          </a:r>
          <a:endParaRPr lang="ko-KR" altLang="en-US" sz="2800" b="1">
            <a:solidFill>
              <a:schemeClr val="tx1"/>
            </a:solidFill>
          </a:endParaRPr>
        </a:p>
      </cdr:txBody>
    </cdr:sp>
  </cdr:relSizeAnchor>
  <cdr:relSizeAnchor xmlns:cdr="http://schemas.openxmlformats.org/drawingml/2006/chartDrawing">
    <cdr:from>
      <cdr:x>0.72654</cdr:x>
      <cdr:y>0.33812</cdr:y>
    </cdr:from>
    <cdr:to>
      <cdr:x>0.79069</cdr:x>
      <cdr:y>0.60816</cdr:y>
    </cdr:to>
    <cdr:sp macro="" textlink="">
      <cdr:nvSpPr>
        <cdr:cNvPr id="3" name="TextBox 1"/>
        <cdr:cNvSpPr txBox="1"/>
      </cdr:nvSpPr>
      <cdr:spPr>
        <a:xfrm xmlns:a="http://schemas.openxmlformats.org/drawingml/2006/main" rot="2822370">
          <a:off x="4648932" y="2145340"/>
          <a:ext cx="1352941" cy="4503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2800" b="1">
              <a:solidFill>
                <a:schemeClr val="tx1"/>
              </a:solidFill>
            </a:rPr>
            <a:t>-3491</a:t>
          </a:r>
          <a:endParaRPr lang="ko-KR" altLang="en-US" sz="2800" b="1">
            <a:solidFill>
              <a:schemeClr val="tx1"/>
            </a:solidFill>
          </a:endParaRPr>
        </a:p>
      </cdr:txBody>
    </cdr:sp>
  </cdr:relSizeAnchor>
  <cdr:relSizeAnchor xmlns:cdr="http://schemas.openxmlformats.org/drawingml/2006/chartDrawing">
    <cdr:from>
      <cdr:x>0.4567</cdr:x>
      <cdr:y>0.22184</cdr:y>
    </cdr:from>
    <cdr:to>
      <cdr:x>0.52307</cdr:x>
      <cdr:y>0.49188</cdr:y>
    </cdr:to>
    <cdr:sp macro="" textlink="">
      <cdr:nvSpPr>
        <cdr:cNvPr id="4" name="TextBox 1"/>
        <cdr:cNvSpPr txBox="1"/>
      </cdr:nvSpPr>
      <cdr:spPr>
        <a:xfrm xmlns:a="http://schemas.openxmlformats.org/drawingml/2006/main" rot="3333596">
          <a:off x="2762505" y="1554974"/>
          <a:ext cx="1352941" cy="4659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2800" b="1">
              <a:solidFill>
                <a:schemeClr val="tx1"/>
              </a:solidFill>
            </a:rPr>
            <a:t>-4633</a:t>
          </a:r>
          <a:endParaRPr lang="ko-KR" altLang="en-US" sz="2800" b="1">
            <a:solidFill>
              <a:schemeClr val="tx1"/>
            </a:solidFill>
          </a:endParaRPr>
        </a:p>
      </cdr:txBody>
    </cdr:sp>
  </cdr:relSizeAnchor>
  <cdr:relSizeAnchor xmlns:cdr="http://schemas.openxmlformats.org/drawingml/2006/chartDrawing">
    <cdr:from>
      <cdr:x>0.65319</cdr:x>
      <cdr:y>0.43756</cdr:y>
    </cdr:from>
    <cdr:to>
      <cdr:x>0.72157</cdr:x>
      <cdr:y>0.7076</cdr:y>
    </cdr:to>
    <cdr:sp macro="" textlink="">
      <cdr:nvSpPr>
        <cdr:cNvPr id="5" name="TextBox 1"/>
        <cdr:cNvSpPr txBox="1"/>
      </cdr:nvSpPr>
      <cdr:spPr>
        <a:xfrm xmlns:a="http://schemas.openxmlformats.org/drawingml/2006/main" rot="2925956">
          <a:off x="4148882" y="2628689"/>
          <a:ext cx="1352940" cy="4800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altLang="ko-KR" sz="2800" b="1">
              <a:solidFill>
                <a:schemeClr val="tx1"/>
              </a:solidFill>
            </a:rPr>
            <a:t>-3591</a:t>
          </a:r>
          <a:endParaRPr lang="ko-KR" altLang="en-US" sz="2800" b="1">
            <a:solidFill>
              <a:schemeClr val="tx1"/>
            </a:solidFill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E2:AI15"/>
  <sheetViews>
    <sheetView tabSelected="1" topLeftCell="S1" workbookViewId="0">
      <selection activeCell="AE12" sqref="AE12"/>
    </sheetView>
  </sheetViews>
  <sheetFormatPr defaultRowHeight="16.5"/>
  <sheetData>
    <row r="2" spans="5:35">
      <c r="G2" t="s">
        <v>3</v>
      </c>
      <c r="M2" t="s">
        <v>3</v>
      </c>
      <c r="Q2" t="s">
        <v>3</v>
      </c>
      <c r="U2" t="s">
        <v>3</v>
      </c>
      <c r="Z2" t="s">
        <v>3</v>
      </c>
      <c r="AD2" t="s">
        <v>3</v>
      </c>
      <c r="AI2" t="s">
        <v>3</v>
      </c>
    </row>
    <row r="3" spans="5:35">
      <c r="E3" s="1" t="s">
        <v>7</v>
      </c>
      <c r="G3" s="2">
        <f>4633*8.314</f>
        <v>38518.762000000002</v>
      </c>
      <c r="K3" s="1" t="s">
        <v>12</v>
      </c>
      <c r="M3" s="2">
        <f>3491*8.314</f>
        <v>29024.173999999999</v>
      </c>
      <c r="O3" s="1" t="s">
        <v>17</v>
      </c>
      <c r="Q3" s="2">
        <f>3947*8.314</f>
        <v>32815.358</v>
      </c>
      <c r="S3" s="1" t="s">
        <v>20</v>
      </c>
      <c r="U3" s="2">
        <f>3633*8.314</f>
        <v>30204.761999999999</v>
      </c>
      <c r="X3" s="1" t="s">
        <v>24</v>
      </c>
      <c r="Z3" s="2">
        <f>3673*8.314</f>
        <v>30537.322</v>
      </c>
      <c r="AB3" s="1" t="s">
        <v>28</v>
      </c>
      <c r="AD3" s="2">
        <f>3439*8.314</f>
        <v>28591.846000000001</v>
      </c>
      <c r="AG3" s="1" t="s">
        <v>27</v>
      </c>
      <c r="AI3" s="2">
        <f>3591*8.314</f>
        <v>29855.574000000001</v>
      </c>
    </row>
    <row r="5" spans="5:35">
      <c r="E5" t="s">
        <v>4</v>
      </c>
      <c r="F5" t="s">
        <v>6</v>
      </c>
      <c r="G5" t="s">
        <v>5</v>
      </c>
      <c r="K5" t="s">
        <v>11</v>
      </c>
      <c r="L5" t="s">
        <v>15</v>
      </c>
      <c r="M5" t="s">
        <v>16</v>
      </c>
      <c r="O5" t="s">
        <v>11</v>
      </c>
      <c r="P5" t="s">
        <v>19</v>
      </c>
      <c r="Q5" t="s">
        <v>18</v>
      </c>
      <c r="S5" t="s">
        <v>11</v>
      </c>
      <c r="T5" t="s">
        <v>22</v>
      </c>
      <c r="U5" t="s">
        <v>21</v>
      </c>
      <c r="X5" t="s">
        <v>23</v>
      </c>
      <c r="Y5" t="s">
        <v>25</v>
      </c>
      <c r="Z5" t="s">
        <v>26</v>
      </c>
      <c r="AB5" t="s">
        <v>23</v>
      </c>
      <c r="AC5" t="s">
        <v>25</v>
      </c>
      <c r="AD5" t="s">
        <v>26</v>
      </c>
      <c r="AG5" t="s">
        <v>23</v>
      </c>
      <c r="AH5" t="s">
        <v>25</v>
      </c>
      <c r="AI5" t="s">
        <v>26</v>
      </c>
    </row>
    <row r="6" spans="5:35">
      <c r="E6" t="s">
        <v>0</v>
      </c>
      <c r="F6" t="s">
        <v>1</v>
      </c>
      <c r="G6" t="s">
        <v>2</v>
      </c>
      <c r="K6" t="s">
        <v>0</v>
      </c>
      <c r="L6" t="s">
        <v>1</v>
      </c>
      <c r="M6" t="s">
        <v>2</v>
      </c>
      <c r="O6" t="s">
        <v>0</v>
      </c>
      <c r="P6" t="s">
        <v>1</v>
      </c>
      <c r="Q6" t="s">
        <v>2</v>
      </c>
      <c r="S6" t="s">
        <v>0</v>
      </c>
      <c r="T6" t="s">
        <v>1</v>
      </c>
      <c r="U6" t="s">
        <v>2</v>
      </c>
      <c r="X6" t="s">
        <v>0</v>
      </c>
      <c r="Y6" t="s">
        <v>1</v>
      </c>
      <c r="Z6" t="s">
        <v>2</v>
      </c>
      <c r="AB6" t="s">
        <v>0</v>
      </c>
      <c r="AC6" t="s">
        <v>1</v>
      </c>
      <c r="AD6" t="s">
        <v>2</v>
      </c>
      <c r="AG6" t="s">
        <v>0</v>
      </c>
      <c r="AH6" t="s">
        <v>1</v>
      </c>
      <c r="AI6" t="s">
        <v>2</v>
      </c>
    </row>
    <row r="7" spans="5:35">
      <c r="E7">
        <f>LN(100/(79+273)^2)</f>
        <v>-7.1220921652081026</v>
      </c>
      <c r="F7">
        <f>LN(200/(97+273)^2)</f>
        <v>-6.5286886447285033</v>
      </c>
      <c r="G7">
        <f>LN(300/(106+273)^2)</f>
        <v>-6.1712899355086517</v>
      </c>
      <c r="K7">
        <f>LN(100/(65+273)^2)</f>
        <v>-7.0409216049779459</v>
      </c>
      <c r="L7">
        <f>LN(200/(83+273)^2)</f>
        <v>-6.4515440951560246</v>
      </c>
      <c r="M7">
        <f>LN(300/(98+273)^2)</f>
        <v>-6.128621650558669</v>
      </c>
      <c r="O7">
        <f>LN(100/3600/(68+273)^2)</f>
        <v>-15.247283893023143</v>
      </c>
      <c r="P7">
        <f>LN(200/3600/(84+273)^2)</f>
        <v>-14.645843321455443</v>
      </c>
      <c r="Q7">
        <f>LN(300/3600/(98+273)^2)</f>
        <v>-14.31731077500287</v>
      </c>
      <c r="S7">
        <f>LN(100/3600/(66+273)^2)</f>
        <v>-15.235519153217011</v>
      </c>
      <c r="T7">
        <f>LN(200/3600/(83+273)^2)</f>
        <v>-14.640233219600226</v>
      </c>
      <c r="U7">
        <f>LN(300/3600/(98+273)^2)</f>
        <v>-14.31731077500287</v>
      </c>
      <c r="X7">
        <f>LN(100/(85+273)^2)</f>
        <v>-7.1558957868133088</v>
      </c>
      <c r="Y7">
        <f>LN(200/(106+273)^2)</f>
        <v>-6.5767550436168163</v>
      </c>
      <c r="Z7">
        <f>LN(300/(120+273)^2)</f>
        <v>-6.2438367490823214</v>
      </c>
      <c r="AB7">
        <f>LN(100/3600/(75+273)^2)</f>
        <v>-15.287923898005058</v>
      </c>
      <c r="AC7">
        <f>LN(200/3600/(97+273)^2)</f>
        <v>-14.717377769172705</v>
      </c>
      <c r="AD7">
        <f>LN(300/3600/(110+273)^2)</f>
        <v>-14.380976628149293</v>
      </c>
      <c r="AG7">
        <f>LN(100/(69+273)^2)</f>
        <v>-7.0644512881371186</v>
      </c>
      <c r="AH7">
        <f>LN(200/(91+273)^2)</f>
        <v>-6.4959903687254448</v>
      </c>
      <c r="AI7">
        <f>LN(300/(101+273)^2)</f>
        <v>-6.1447291201728627</v>
      </c>
    </row>
    <row r="8" spans="5:35">
      <c r="E8">
        <f>1/(273+79)</f>
        <v>2.840909090909091E-3</v>
      </c>
      <c r="F8">
        <f>1/(273+97)</f>
        <v>2.7027027027027029E-3</v>
      </c>
      <c r="G8">
        <f>1/(273+106)</f>
        <v>2.6385224274406332E-3</v>
      </c>
      <c r="K8">
        <f>1/(273+65)</f>
        <v>2.9585798816568047E-3</v>
      </c>
      <c r="L8">
        <f>1/(273+83)</f>
        <v>2.8089887640449437E-3</v>
      </c>
      <c r="M8">
        <f>1/(273+98)</f>
        <v>2.6954177897574125E-3</v>
      </c>
      <c r="O8">
        <f>1/(273+68)</f>
        <v>2.9325513196480938E-3</v>
      </c>
      <c r="P8">
        <f>1/(273+84)</f>
        <v>2.8011204481792717E-3</v>
      </c>
      <c r="Q8">
        <f>1/(273+98)</f>
        <v>2.6954177897574125E-3</v>
      </c>
      <c r="S8">
        <f>1/(273+66)</f>
        <v>2.9498525073746312E-3</v>
      </c>
      <c r="T8">
        <f>1/(273+83)</f>
        <v>2.8089887640449437E-3</v>
      </c>
      <c r="U8">
        <f>1/(273+98)</f>
        <v>2.6954177897574125E-3</v>
      </c>
      <c r="X8">
        <f>1/(273+85)</f>
        <v>2.7932960893854749E-3</v>
      </c>
      <c r="Y8">
        <f>1/(273+106)</f>
        <v>2.6385224274406332E-3</v>
      </c>
      <c r="Z8">
        <f>1/(273+120)</f>
        <v>2.5445292620865142E-3</v>
      </c>
      <c r="AB8">
        <f>1/(273+75)</f>
        <v>2.8735632183908046E-3</v>
      </c>
      <c r="AC8">
        <f>1/(273+97)</f>
        <v>2.7027027027027029E-3</v>
      </c>
      <c r="AD8">
        <f>1/(273+110)</f>
        <v>2.6109660574412533E-3</v>
      </c>
      <c r="AG8">
        <f>1/(273+69)</f>
        <v>2.9239766081871343E-3</v>
      </c>
      <c r="AH8">
        <f>1/(273+91)</f>
        <v>2.7472527472527475E-3</v>
      </c>
      <c r="AI8">
        <f>1/(273+101)</f>
        <v>2.6737967914438501E-3</v>
      </c>
    </row>
    <row r="10" spans="5:35">
      <c r="F10" t="s">
        <v>13</v>
      </c>
      <c r="G10" t="s">
        <v>29</v>
      </c>
      <c r="H10" t="s">
        <v>30</v>
      </c>
      <c r="K10" t="s">
        <v>14</v>
      </c>
      <c r="L10" t="s">
        <v>29</v>
      </c>
      <c r="M10" t="s">
        <v>30</v>
      </c>
    </row>
    <row r="11" spans="5:35">
      <c r="E11" t="s">
        <v>8</v>
      </c>
      <c r="F11" t="s">
        <v>9</v>
      </c>
      <c r="G11" t="s">
        <v>10</v>
      </c>
      <c r="J11" t="s">
        <v>8</v>
      </c>
      <c r="K11" t="s">
        <v>9</v>
      </c>
      <c r="L11" t="s">
        <v>10</v>
      </c>
    </row>
    <row r="12" spans="5:35">
      <c r="E12">
        <v>0</v>
      </c>
      <c r="F12">
        <v>26</v>
      </c>
      <c r="G12">
        <f>G3/1000</f>
        <v>38.518762000000002</v>
      </c>
      <c r="J12">
        <v>0</v>
      </c>
      <c r="K12">
        <v>30</v>
      </c>
      <c r="L12" s="2">
        <f>Z3/1000</f>
        <v>30.537322</v>
      </c>
    </row>
    <row r="13" spans="5:35">
      <c r="E13">
        <v>2.5</v>
      </c>
      <c r="F13">
        <v>9.7899999999999991</v>
      </c>
      <c r="G13">
        <f>Q3/1000</f>
        <v>32.815358000000003</v>
      </c>
      <c r="H13">
        <v>34.386703999999995</v>
      </c>
      <c r="J13">
        <v>10</v>
      </c>
      <c r="K13">
        <v>19.5</v>
      </c>
      <c r="L13">
        <f>AD3/1000</f>
        <v>28.591846</v>
      </c>
      <c r="M13">
        <v>29.9</v>
      </c>
      <c r="AG13">
        <f>LN(100/(65+273)^2)</f>
        <v>-7.0409216049779459</v>
      </c>
      <c r="AH13">
        <f>1/(273+85)</f>
        <v>2.7932960893854749E-3</v>
      </c>
    </row>
    <row r="14" spans="5:35">
      <c r="E14">
        <v>5</v>
      </c>
      <c r="F14">
        <v>5.46</v>
      </c>
      <c r="G14">
        <f>U3/1000</f>
        <v>30.204761999999999</v>
      </c>
      <c r="H14">
        <v>31.435234000000001</v>
      </c>
      <c r="J14">
        <v>20</v>
      </c>
      <c r="K14">
        <v>8.6999999999999993</v>
      </c>
      <c r="L14">
        <f>AI3/1000</f>
        <v>29.855574000000001</v>
      </c>
      <c r="AG14">
        <f>LN(200/(83+273)^2)</f>
        <v>-6.4515440951560246</v>
      </c>
      <c r="AH14">
        <f>1/(273+106)</f>
        <v>2.6385224274406332E-3</v>
      </c>
    </row>
    <row r="15" spans="5:35">
      <c r="E15">
        <v>10</v>
      </c>
      <c r="F15">
        <v>1.3</v>
      </c>
      <c r="G15">
        <f>M3/1000</f>
        <v>29.024173999999999</v>
      </c>
      <c r="AG15">
        <f>LN(300/(98+273)^2)</f>
        <v>-6.128621650558669</v>
      </c>
      <c r="AH15">
        <f>1/(273+120)</f>
        <v>2.5445292620865142E-3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user</cp:lastModifiedBy>
  <dcterms:created xsi:type="dcterms:W3CDTF">2011-03-17T22:39:21Z</dcterms:created>
  <dcterms:modified xsi:type="dcterms:W3CDTF">2011-07-24T08:00:05Z</dcterms:modified>
</cp:coreProperties>
</file>